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91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9" i="1" l="1"/>
  <c r="C71" i="1"/>
  <c r="C80" i="1" l="1"/>
  <c r="D91" i="1"/>
  <c r="D90" i="1"/>
  <c r="D89" i="1"/>
  <c r="D88" i="1"/>
  <c r="D87" i="1"/>
  <c r="C85" i="1"/>
  <c r="D85" i="1" s="1"/>
  <c r="D84" i="1"/>
  <c r="C83" i="1"/>
  <c r="D83" i="1" s="1"/>
  <c r="C82" i="1"/>
  <c r="D82" i="1" s="1"/>
  <c r="C11" i="1"/>
  <c r="C22" i="1"/>
  <c r="C23" i="1"/>
  <c r="C24" i="1"/>
  <c r="C58" i="1"/>
  <c r="C59" i="1"/>
  <c r="C60" i="1"/>
  <c r="C55" i="1"/>
  <c r="C57" i="1"/>
  <c r="C56" i="1"/>
  <c r="C61" i="1"/>
  <c r="C48" i="1"/>
  <c r="C49" i="1"/>
  <c r="C46" i="1"/>
  <c r="C45" i="1"/>
  <c r="C47" i="1"/>
  <c r="C52" i="1"/>
  <c r="C51" i="1"/>
  <c r="C50" i="1"/>
  <c r="C27" i="1" l="1"/>
  <c r="C28" i="1"/>
  <c r="C29" i="1"/>
  <c r="C30" i="1"/>
  <c r="C33" i="1"/>
  <c r="C34" i="1"/>
  <c r="C41" i="1"/>
  <c r="C42" i="1"/>
  <c r="C43" i="1"/>
  <c r="C38" i="1"/>
  <c r="C36" i="1"/>
  <c r="C31" i="1"/>
  <c r="C32" i="1"/>
  <c r="C37" i="1"/>
  <c r="C39" i="1"/>
  <c r="C40" i="1"/>
  <c r="C10" i="1"/>
  <c r="C66" i="1" s="1"/>
  <c r="C67" i="1" s="1"/>
  <c r="C74" i="1"/>
  <c r="D86" i="1" l="1"/>
  <c r="C86" i="1"/>
  <c r="D92" i="1" l="1"/>
  <c r="C92" i="1"/>
  <c r="C93" i="1" l="1"/>
</calcChain>
</file>

<file path=xl/sharedStrings.xml><?xml version="1.0" encoding="utf-8"?>
<sst xmlns="http://schemas.openxmlformats.org/spreadsheetml/2006/main" count="271" uniqueCount="185">
  <si>
    <t>№</t>
  </si>
  <si>
    <t>Показатели затрат</t>
  </si>
  <si>
    <t>Натуральные показатели</t>
  </si>
  <si>
    <t>1.1.</t>
  </si>
  <si>
    <t>1.2.</t>
  </si>
  <si>
    <t>2.</t>
  </si>
  <si>
    <t>Аварийно-ремонтное обслуживание и выполнение заявок населения</t>
  </si>
  <si>
    <t>Содержание дворовой территории</t>
  </si>
  <si>
    <t>Содержание лестничных клеток</t>
  </si>
  <si>
    <t>Дератизация  подвального помещения</t>
  </si>
  <si>
    <t>Управление многоквартирным домом</t>
  </si>
  <si>
    <t>Сброс снега</t>
  </si>
  <si>
    <t>Автоуслуги по очистке  территории</t>
  </si>
  <si>
    <t>Автоуслуги по вывозу снега</t>
  </si>
  <si>
    <t>Автоуслуги по вывозу КГО</t>
  </si>
  <si>
    <t>ИТОГО по текущему содержанию</t>
  </si>
  <si>
    <t>II</t>
  </si>
  <si>
    <t>Другие услуги</t>
  </si>
  <si>
    <t>Вывоз и утилизация отходов (ТБО)</t>
  </si>
  <si>
    <t>Вознаграждение уполномоченного лица</t>
  </si>
  <si>
    <t>I.                    Текущее содержание</t>
  </si>
  <si>
    <t>Текущее содержание</t>
  </si>
  <si>
    <t>Коммунальные услуги</t>
  </si>
  <si>
    <t>Статьи услуг</t>
  </si>
  <si>
    <t>ИТОГО</t>
  </si>
  <si>
    <t>Наименования доходной статьи</t>
  </si>
  <si>
    <t>Оплачено</t>
  </si>
  <si>
    <t>1.</t>
  </si>
  <si>
    <t>3.</t>
  </si>
  <si>
    <t>Обслуживание лифтов</t>
  </si>
  <si>
    <t>Тариф на 1 кв.м.</t>
  </si>
  <si>
    <t>Отопление</t>
  </si>
  <si>
    <t>Холодная вода</t>
  </si>
  <si>
    <t>Горячая вода</t>
  </si>
  <si>
    <t>Электроэнергия по жилым помещениям</t>
  </si>
  <si>
    <t>Электроэнергия по МОП</t>
  </si>
  <si>
    <t>Доходы от аренды конструктивных элементов жилого здания</t>
  </si>
  <si>
    <t>Выставлено по счетам</t>
  </si>
  <si>
    <t>Площадь жилых помещений</t>
  </si>
  <si>
    <t>Количество квартир</t>
  </si>
  <si>
    <t>Количество лифтов</t>
  </si>
  <si>
    <t>ежемесячно</t>
  </si>
  <si>
    <t>1 раз в год</t>
  </si>
  <si>
    <t>ведение лицевых счетов</t>
  </si>
  <si>
    <t>работа по просроченной задолженности</t>
  </si>
  <si>
    <t xml:space="preserve">влажное подметание лестничных площадок и маршей нижних 2-х этажей </t>
  </si>
  <si>
    <t>влажное подметание лестничных площадок и маршей выше 2-го этажа</t>
  </si>
  <si>
    <t>мытье лестничных площадок и маршей выше 2-го этажа</t>
  </si>
  <si>
    <t>мытье лестничных площадок и маршей ниже 2-го этажа</t>
  </si>
  <si>
    <t>влажная протирка пыли с подоконников, перил,почтовых ящиков,</t>
  </si>
  <si>
    <t>мытье пола кабин лифта</t>
  </si>
  <si>
    <t>протирка стен лифтовых кабин,шахтных дверей</t>
  </si>
  <si>
    <t xml:space="preserve">Генеральная уборка (мытьё окон, панелей, обметание пыли с потолков) </t>
  </si>
  <si>
    <t>5 раз в неделю</t>
  </si>
  <si>
    <t>2 раза в неделю</t>
  </si>
  <si>
    <t>1 раз в месяц</t>
  </si>
  <si>
    <t>2 раза в месяц</t>
  </si>
  <si>
    <t>летний период</t>
  </si>
  <si>
    <t>подметание территорий с усовершенствованным покрытием</t>
  </si>
  <si>
    <t>уборка газонов от случайного мусора и листвы</t>
  </si>
  <si>
    <t>уборка мусора на контейнерной площадке</t>
  </si>
  <si>
    <t>подметание территорий без покрытий</t>
  </si>
  <si>
    <t>очистка урн от мусора</t>
  </si>
  <si>
    <t>мойка територии с усовершенствованным покрытием</t>
  </si>
  <si>
    <t>полив газона из шланга</t>
  </si>
  <si>
    <t>стрижка газонов</t>
  </si>
  <si>
    <t>зимний период</t>
  </si>
  <si>
    <t>подметание свежевыпавшего снега толщиной слоя до  2 см. с территорий</t>
  </si>
  <si>
    <t>сдвигание свежевыпавшего снега (во время снегопада)</t>
  </si>
  <si>
    <t>перекидывание снега и скола</t>
  </si>
  <si>
    <t>посыпка песком территорий ( в период гололеда)</t>
  </si>
  <si>
    <t xml:space="preserve">очистка от уплотнённого снега территорий с усовершенствованным покрытием </t>
  </si>
  <si>
    <t>6 раз в неделю</t>
  </si>
  <si>
    <t>1 раз в 2-е сут.</t>
  </si>
  <si>
    <t>1 раз в сутки</t>
  </si>
  <si>
    <t>1 раз в неделю</t>
  </si>
  <si>
    <t>1 раз за период</t>
  </si>
  <si>
    <t xml:space="preserve">11 раз за период </t>
  </si>
  <si>
    <t xml:space="preserve">7 раз за период </t>
  </si>
  <si>
    <t xml:space="preserve">5 раз за период </t>
  </si>
  <si>
    <t>по мере необх.</t>
  </si>
  <si>
    <t>ведение договоров с подрядчиками и поставщиками услуг</t>
  </si>
  <si>
    <t>-</t>
  </si>
  <si>
    <t>2 раза в год</t>
  </si>
  <si>
    <t>Периодич-ность</t>
  </si>
  <si>
    <t>Плановые затраты на 2012 г</t>
  </si>
  <si>
    <t>по состоянию на 31.12.2012 г</t>
  </si>
  <si>
    <t>Поверка общедомовых приборов учета коммунальных ресурсов</t>
  </si>
  <si>
    <t>Обслуживание общедомовых приборов учета коммунальных ресурсов</t>
  </si>
  <si>
    <t>Обслуживание автоматизации центрального теплового пукта</t>
  </si>
  <si>
    <t>Техническое освидетельсование лифтов</t>
  </si>
  <si>
    <t>Обслуживания противопожарной автоматики</t>
  </si>
  <si>
    <t>ремонт дверных доводчиков</t>
  </si>
  <si>
    <t>ремонт решетки ограж. выхода на тех. этаж</t>
  </si>
  <si>
    <t>крепление ковриков на входе</t>
  </si>
  <si>
    <t>смена фурнитуры на входных дверях</t>
  </si>
  <si>
    <t>ремонт доводчиков входных деревянных дверей подъездов</t>
  </si>
  <si>
    <t xml:space="preserve">установка с креплением на бетонную стену знаков пожарной безопасности </t>
  </si>
  <si>
    <t>ремонт малых форм (лавочки)</t>
  </si>
  <si>
    <t xml:space="preserve">восстановление и крепление ограждений контейнерной площадки </t>
  </si>
  <si>
    <t>ремонт дверных полотен с установкой доводчиков</t>
  </si>
  <si>
    <t>ремонт сетки-рабицы(ограждение) спортивная площадка</t>
  </si>
  <si>
    <t xml:space="preserve">демонтаж разбитых стекол и установка новых в этажные двери </t>
  </si>
  <si>
    <t>замена щетинистого покрытия на входе в подъезд (тамбурах)</t>
  </si>
  <si>
    <t>ремонт (сварка углов) контейнеров на контейнерных площадках</t>
  </si>
  <si>
    <t>ремонт ограждения контейнерной площадки</t>
  </si>
  <si>
    <t xml:space="preserve">снятие ковриков на входах в подъезды </t>
  </si>
  <si>
    <t>установка ковриков в тамбуры подъездов с установкой крепежных порогов</t>
  </si>
  <si>
    <t xml:space="preserve">подрезка (подгонка) дверного полотна со снятие с петель </t>
  </si>
  <si>
    <t xml:space="preserve">установка ручек на окна в подъездах с маркировкой </t>
  </si>
  <si>
    <t>замена доводчиков на дверях</t>
  </si>
  <si>
    <t>установка шпингалета на дверях</t>
  </si>
  <si>
    <t>установка ручки скобы на дверях</t>
  </si>
  <si>
    <t>врезка петель в дверное полотно</t>
  </si>
  <si>
    <t>Круглосуточное дежурство и диспетчеризация по аварийным ситуациям в жилом доме</t>
  </si>
  <si>
    <t>Прием заявок от жильцов многоквартирного дома по вопросам работы внутренних инженерных систем и конструктива здания</t>
  </si>
  <si>
    <t>Выдача ключей и учет уполномоченнх лиц по допуску к внутриинженерным коммуникациям МКД</t>
  </si>
  <si>
    <t>прием и консультация населения по вопросам тарифов на коммунальные ресурсы и их начислений, рассмотрение жалоб и иных обращений</t>
  </si>
  <si>
    <t>по расписанию приема (3 раза в неделю по 3 часа)</t>
  </si>
  <si>
    <t>Благоустройство цветочных клумб (в счет начислений по ст. вознаграждение у.л.)</t>
  </si>
  <si>
    <t>Техническое обслуживание внутридомовых элементов здания, т.ч.:</t>
  </si>
  <si>
    <t>ведениет и хранение финансовой и договорной документации на объект МКД</t>
  </si>
  <si>
    <t>Ведение и хранение технической документации на МКД</t>
  </si>
  <si>
    <t>Консультации и прием населения по вопросам инженерно-технического оснащения МКД/жилого помещения</t>
  </si>
  <si>
    <t xml:space="preserve">Обслуживание лифтов </t>
  </si>
  <si>
    <t>Начислено за 2012г</t>
  </si>
  <si>
    <t>Долг за жилым домом на 30.01.2013 г</t>
  </si>
  <si>
    <t>Оплачено на 30.01.2013 г</t>
  </si>
  <si>
    <t>перечень работ приведен ниже</t>
  </si>
  <si>
    <t>не менее 4 раз в месяц</t>
  </si>
  <si>
    <t>планирование финансовых и технических ресурсов для МКД</t>
  </si>
  <si>
    <t>1 раз за сезон</t>
  </si>
  <si>
    <t>учет и регистрация по месту жительства жильцов МКД</t>
  </si>
  <si>
    <t>25.01-29.02.2012</t>
  </si>
  <si>
    <t>01.02-29.02.2012</t>
  </si>
  <si>
    <t>20.04-30.04.2012</t>
  </si>
  <si>
    <t>05.06-28.06.2012</t>
  </si>
  <si>
    <t>04.07-31.07.2012</t>
  </si>
  <si>
    <t>16.08-31.08.2012</t>
  </si>
  <si>
    <t>04.09-28.09.2012</t>
  </si>
  <si>
    <t>01.10-31.10.2012</t>
  </si>
  <si>
    <t>05.11-30.11.2012</t>
  </si>
  <si>
    <t>10.12-29.12.2012</t>
  </si>
  <si>
    <t>Период выполнения</t>
  </si>
  <si>
    <t>в рабочее время в бужние дни</t>
  </si>
  <si>
    <t>один раз в год</t>
  </si>
  <si>
    <t>3.1.1</t>
  </si>
  <si>
    <t>3.1.2</t>
  </si>
  <si>
    <t>Среднегодовой тариф на 1 кв.м.</t>
  </si>
  <si>
    <t>Перечень работ, произведенных по текущему ремонту в части технического обслуживания конструктивных элементов здания</t>
  </si>
  <si>
    <t xml:space="preserve">установка шпингалетов </t>
  </si>
  <si>
    <t xml:space="preserve">установка вывесок на контейнерные площадки </t>
  </si>
  <si>
    <t>ремонт контейнеров</t>
  </si>
  <si>
    <t>смена разбитого стекла в деревянной двери с изготовлением на месте</t>
  </si>
  <si>
    <t>смена врезного замка в двери</t>
  </si>
  <si>
    <t xml:space="preserve">ремонт малых форм </t>
  </si>
  <si>
    <t>смена брусков лавочек с подгонкой, покраской и установкой нового крепления</t>
  </si>
  <si>
    <t>установка дополнительного крепления на комплекс "Горка"</t>
  </si>
  <si>
    <t>ремонт ограждений баскетбольной площадки</t>
  </si>
  <si>
    <t>ремонт малых форм  (лавочки)</t>
  </si>
  <si>
    <t>установка, регулировка, смазка замков</t>
  </si>
  <si>
    <t>установка доп. межсекционных прутов на ограждение прохода на тех. этаж.</t>
  </si>
  <si>
    <t>ремонт ограждения выхода на тех. этаж из подъездов</t>
  </si>
  <si>
    <t xml:space="preserve">ремонт оградительных сеток на спортивных площадок </t>
  </si>
  <si>
    <t>ремонт качелей типа "весы"</t>
  </si>
  <si>
    <t>установка доводчиков</t>
  </si>
  <si>
    <t xml:space="preserve">сброс снега с парапетной части кровли и подъездных козырьков </t>
  </si>
  <si>
    <t>демонтаж и установка нового дверного полотна с навеской петель,ручек</t>
  </si>
  <si>
    <t>ремонт дверного полотна со снятием с петель</t>
  </si>
  <si>
    <t>ремонт дверного полотна  без  снятием с петель</t>
  </si>
  <si>
    <t>установка доводчиков на новое дверное полотно</t>
  </si>
  <si>
    <t>установка стекла (поликарбоната) в дверное полотно</t>
  </si>
  <si>
    <t xml:space="preserve">ремонт дверной коробки с заменой части с подгонкой и установкой на место </t>
  </si>
  <si>
    <t xml:space="preserve">подгонка дверного полотна подстрочкой подстрочкой,подрезкой по всем дверям </t>
  </si>
  <si>
    <t>установка планок,нащельников,порогов</t>
  </si>
  <si>
    <t>Доходная часть жилого дома Зорге 94</t>
  </si>
  <si>
    <t>Данные по начислениям и оплате услуг жилого дома Зорге 94</t>
  </si>
  <si>
    <t>Общая площадь жилого дома по ул. Зорге 94</t>
  </si>
  <si>
    <t>10.12.-29.12.2012</t>
  </si>
  <si>
    <t>Смета затрат МКД по адресу : ул. Зорге 94 за 2012 год</t>
  </si>
  <si>
    <t>Техническое обслуживание общих коммуникаций</t>
  </si>
  <si>
    <t>Проведение тех.осмотров, устранение незначит. неиспавностей, профилактические работы</t>
  </si>
  <si>
    <t xml:space="preserve">Техническое обслуживание конструктивных элементов здания (проведение осмотров, ремонт, укрепление, замена разбитых окон и дверей) </t>
  </si>
  <si>
    <t>7 раз в неделю</t>
  </si>
  <si>
    <t xml:space="preserve">Тариф на 1 кв.м.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</si>
</sst>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entury"/>
      <family val="1"/>
      <charset val="204"/>
    </font>
    <font>
      <b/>
      <i/>
      <sz val="10"/>
      <color theme="1"/>
      <name val="Century"/>
      <family val="1"/>
      <charset val="204"/>
    </font>
    <font>
      <sz val="10"/>
      <color theme="1"/>
      <name val="Century"/>
      <family val="1"/>
      <charset val="204"/>
    </font>
    <font>
      <b/>
      <i/>
      <sz val="12"/>
      <color theme="1"/>
      <name val="Century"/>
      <family val="1"/>
      <charset val="204"/>
    </font>
    <font>
      <i/>
      <sz val="8"/>
      <color theme="1"/>
      <name val="Century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color theme="1"/>
      <name val="Century"/>
      <family val="1"/>
      <charset val="204"/>
    </font>
    <font>
      <sz val="9"/>
      <color theme="1"/>
      <name val="Century"/>
      <family val="1"/>
      <charset val="204"/>
    </font>
    <font>
      <b/>
      <i/>
      <sz val="9"/>
      <color theme="1"/>
      <name val="Century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Century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/>
    <xf numFmtId="0" fontId="6" fillId="0" borderId="0" xfId="0" applyFont="1"/>
    <xf numFmtId="0" fontId="3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3" fillId="3" borderId="2" xfId="0" applyFont="1" applyFill="1" applyBorder="1"/>
    <xf numFmtId="49" fontId="7" fillId="3" borderId="2" xfId="0" applyNumberFormat="1" applyFont="1" applyFill="1" applyBorder="1" applyAlignment="1">
      <alignment horizontal="right" vertical="top"/>
    </xf>
    <xf numFmtId="0" fontId="6" fillId="3" borderId="2" xfId="0" applyFont="1" applyFill="1" applyBorder="1" applyAlignment="1">
      <alignment horizontal="right" vertical="top"/>
    </xf>
    <xf numFmtId="0" fontId="6" fillId="3" borderId="2" xfId="0" applyFont="1" applyFill="1" applyBorder="1" applyAlignment="1">
      <alignment horizontal="left" vertical="top"/>
    </xf>
    <xf numFmtId="49" fontId="6" fillId="3" borderId="2" xfId="0" applyNumberFormat="1" applyFont="1" applyFill="1" applyBorder="1" applyAlignment="1">
      <alignment horizontal="right" vertical="top"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vertical="top" wrapText="1"/>
    </xf>
    <xf numFmtId="4" fontId="3" fillId="3" borderId="2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4" fontId="3" fillId="3" borderId="2" xfId="0" applyNumberFormat="1" applyFont="1" applyFill="1" applyBorder="1" applyAlignment="1">
      <alignment vertical="top" wrapText="1"/>
    </xf>
    <xf numFmtId="4" fontId="10" fillId="3" borderId="2" xfId="0" applyNumberFormat="1" applyFont="1" applyFill="1" applyBorder="1" applyAlignment="1">
      <alignment vertical="top" wrapText="1"/>
    </xf>
    <xf numFmtId="4" fontId="0" fillId="0" borderId="0" xfId="0" applyNumberFormat="1"/>
    <xf numFmtId="0" fontId="3" fillId="3" borderId="2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top" wrapText="1"/>
    </xf>
    <xf numFmtId="4" fontId="3" fillId="3" borderId="4" xfId="0" applyNumberFormat="1" applyFont="1" applyFill="1" applyBorder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16" fontId="6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left" vertical="top" wrapText="1"/>
    </xf>
    <xf numFmtId="4" fontId="1" fillId="3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wrapText="1"/>
    </xf>
    <xf numFmtId="4" fontId="14" fillId="0" borderId="2" xfId="0" applyNumberFormat="1" applyFont="1" applyBorder="1"/>
    <xf numFmtId="0" fontId="13" fillId="0" borderId="0" xfId="0" applyFont="1"/>
    <xf numFmtId="0" fontId="13" fillId="0" borderId="0" xfId="0" applyNumberFormat="1" applyFont="1"/>
    <xf numFmtId="0" fontId="13" fillId="0" borderId="0" xfId="0" applyFont="1" applyAlignment="1">
      <alignment horizontal="left"/>
    </xf>
    <xf numFmtId="0" fontId="13" fillId="2" borderId="2" xfId="0" applyFont="1" applyFill="1" applyBorder="1"/>
    <xf numFmtId="0" fontId="12" fillId="0" borderId="2" xfId="0" applyFont="1" applyBorder="1"/>
    <xf numFmtId="0" fontId="6" fillId="2" borderId="2" xfId="0" applyFont="1" applyFill="1" applyBorder="1"/>
    <xf numFmtId="0" fontId="15" fillId="0" borderId="0" xfId="0" applyFont="1" applyFill="1" applyBorder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2" xfId="0" applyNumberFormat="1" applyFont="1" applyFill="1" applyBorder="1" applyAlignment="1">
      <alignment wrapText="1"/>
    </xf>
    <xf numFmtId="0" fontId="14" fillId="2" borderId="2" xfId="0" applyFont="1" applyFill="1" applyBorder="1"/>
    <xf numFmtId="2" fontId="14" fillId="2" borderId="2" xfId="0" applyNumberFormat="1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0" borderId="2" xfId="0" applyFont="1" applyBorder="1"/>
    <xf numFmtId="0" fontId="14" fillId="0" borderId="1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4" fontId="14" fillId="2" borderId="2" xfId="0" applyNumberFormat="1" applyFont="1" applyFill="1" applyBorder="1"/>
    <xf numFmtId="0" fontId="16" fillId="0" borderId="0" xfId="0" applyFont="1"/>
    <xf numFmtId="4" fontId="6" fillId="0" borderId="2" xfId="0" applyNumberFormat="1" applyFont="1" applyBorder="1"/>
    <xf numFmtId="0" fontId="13" fillId="0" borderId="2" xfId="0" applyFont="1" applyFill="1" applyBorder="1" applyAlignment="1">
      <alignment horizontal="left" vertical="justify"/>
    </xf>
    <xf numFmtId="0" fontId="13" fillId="0" borderId="2" xfId="0" applyFont="1" applyFill="1" applyBorder="1" applyAlignment="1">
      <alignment vertical="justify"/>
    </xf>
    <xf numFmtId="0" fontId="13" fillId="0" borderId="2" xfId="0" applyFont="1" applyFill="1" applyBorder="1" applyAlignment="1">
      <alignment vertical="justify" readingOrder="1"/>
    </xf>
    <xf numFmtId="0" fontId="13" fillId="0" borderId="2" xfId="0" applyFont="1" applyFill="1" applyBorder="1"/>
    <xf numFmtId="4" fontId="3" fillId="3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vertical="center" wrapText="1"/>
    </xf>
    <xf numFmtId="2" fontId="9" fillId="4" borderId="7" xfId="0" applyNumberFormat="1" applyFont="1" applyFill="1" applyBorder="1" applyAlignment="1">
      <alignment horizontal="center" vertical="center" wrapText="1"/>
    </xf>
    <xf numFmtId="2" fontId="9" fillId="4" borderId="6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/>
    <xf numFmtId="4" fontId="14" fillId="2" borderId="4" xfId="0" applyNumberFormat="1" applyFont="1" applyFill="1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" fontId="17" fillId="3" borderId="2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3" fillId="0" borderId="8" xfId="0" applyNumberFormat="1" applyFont="1" applyBorder="1" applyAlignment="1">
      <alignment horizontal="center"/>
    </xf>
    <xf numFmtId="0" fontId="13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3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abSelected="1" workbookViewId="0">
      <selection activeCell="J8" sqref="J8"/>
    </sheetView>
  </sheetViews>
  <sheetFormatPr defaultRowHeight="15" x14ac:dyDescent="0.25"/>
  <cols>
    <col min="1" max="1" width="4.85546875" customWidth="1"/>
    <col min="2" max="2" width="61.85546875" customWidth="1"/>
    <col min="3" max="3" width="15.85546875" customWidth="1"/>
    <col min="4" max="4" width="16" customWidth="1"/>
    <col min="5" max="5" width="15.5703125" customWidth="1"/>
  </cols>
  <sheetData>
    <row r="1" spans="1:4" s="2" customFormat="1" ht="36" customHeight="1" x14ac:dyDescent="0.25">
      <c r="A1" s="1"/>
      <c r="B1" s="106" t="s">
        <v>179</v>
      </c>
      <c r="C1" s="106"/>
      <c r="D1" s="107"/>
    </row>
    <row r="2" spans="1:4" s="2" customFormat="1" ht="17.25" customHeight="1" x14ac:dyDescent="0.2">
      <c r="A2" s="83" t="s">
        <v>0</v>
      </c>
      <c r="B2" s="109" t="s">
        <v>1</v>
      </c>
      <c r="C2" s="88" t="s">
        <v>85</v>
      </c>
      <c r="D2" s="85" t="s">
        <v>84</v>
      </c>
    </row>
    <row r="3" spans="1:4" s="2" customFormat="1" ht="15" customHeight="1" x14ac:dyDescent="0.2">
      <c r="A3" s="84"/>
      <c r="B3" s="110"/>
      <c r="C3" s="89"/>
      <c r="D3" s="86"/>
    </row>
    <row r="4" spans="1:4" s="2" customFormat="1" ht="15.75" hidden="1" customHeight="1" thickBot="1" x14ac:dyDescent="0.25">
      <c r="A4" s="34">
        <v>1</v>
      </c>
      <c r="B4" s="34" t="s">
        <v>1</v>
      </c>
      <c r="C4" s="89"/>
      <c r="D4" s="86"/>
    </row>
    <row r="5" spans="1:4" s="2" customFormat="1" ht="17.25" customHeight="1" x14ac:dyDescent="0.2">
      <c r="A5" s="34"/>
      <c r="B5" s="35" t="s">
        <v>20</v>
      </c>
      <c r="C5" s="90"/>
      <c r="D5" s="87"/>
    </row>
    <row r="6" spans="1:4" s="2" customFormat="1" ht="13.5" customHeight="1" x14ac:dyDescent="0.2">
      <c r="A6" s="7"/>
      <c r="B6" s="19" t="s">
        <v>2</v>
      </c>
      <c r="C6" s="108"/>
      <c r="D6" s="108"/>
    </row>
    <row r="7" spans="1:4" s="2" customFormat="1" ht="12.75" customHeight="1" x14ac:dyDescent="0.2">
      <c r="A7" s="5"/>
      <c r="B7" s="8" t="s">
        <v>38</v>
      </c>
      <c r="C7" s="95">
        <v>19084</v>
      </c>
      <c r="D7" s="95"/>
    </row>
    <row r="8" spans="1:4" s="2" customFormat="1" ht="12.75" customHeight="1" x14ac:dyDescent="0.2">
      <c r="A8" s="5"/>
      <c r="B8" s="8" t="s">
        <v>39</v>
      </c>
      <c r="C8" s="95">
        <v>459</v>
      </c>
      <c r="D8" s="95"/>
    </row>
    <row r="9" spans="1:4" s="2" customFormat="1" ht="12.75" customHeight="1" x14ac:dyDescent="0.2">
      <c r="A9" s="5"/>
      <c r="B9" s="8" t="s">
        <v>40</v>
      </c>
      <c r="C9" s="95">
        <v>4</v>
      </c>
      <c r="D9" s="95"/>
    </row>
    <row r="10" spans="1:4" s="33" customFormat="1" ht="15" customHeight="1" x14ac:dyDescent="0.25">
      <c r="A10" s="31" t="s">
        <v>27</v>
      </c>
      <c r="B10" s="32" t="s">
        <v>180</v>
      </c>
      <c r="C10" s="111">
        <f>C11+C20</f>
        <v>909463.92999999993</v>
      </c>
      <c r="D10" s="111"/>
    </row>
    <row r="11" spans="1:4" s="33" customFormat="1" ht="16.5" customHeight="1" x14ac:dyDescent="0.25">
      <c r="A11" s="31" t="s">
        <v>3</v>
      </c>
      <c r="B11" s="36" t="s">
        <v>120</v>
      </c>
      <c r="C11" s="111">
        <f>C15+C16+C17+C18+C19+C14+C13+C12</f>
        <v>566178.23</v>
      </c>
      <c r="D11" s="111"/>
    </row>
    <row r="12" spans="1:4" s="33" customFormat="1" ht="27.75" customHeight="1" x14ac:dyDescent="0.2">
      <c r="A12" s="31"/>
      <c r="B12" s="36" t="s">
        <v>181</v>
      </c>
      <c r="C12" s="82">
        <v>269253.40000000002</v>
      </c>
      <c r="D12" s="82"/>
    </row>
    <row r="13" spans="1:4" s="33" customFormat="1" ht="15.75" customHeight="1" x14ac:dyDescent="0.2">
      <c r="A13" s="31"/>
      <c r="B13" s="36" t="s">
        <v>122</v>
      </c>
      <c r="C13" s="82">
        <v>82960</v>
      </c>
      <c r="D13" s="82"/>
    </row>
    <row r="14" spans="1:4" s="33" customFormat="1" ht="26.25" customHeight="1" x14ac:dyDescent="0.2">
      <c r="A14" s="31"/>
      <c r="B14" s="36" t="s">
        <v>123</v>
      </c>
      <c r="C14" s="82">
        <v>29850</v>
      </c>
      <c r="D14" s="82"/>
    </row>
    <row r="15" spans="1:4" s="33" customFormat="1" ht="14.25" customHeight="1" x14ac:dyDescent="0.2">
      <c r="A15" s="31"/>
      <c r="B15" s="36" t="s">
        <v>88</v>
      </c>
      <c r="C15" s="82">
        <v>25500</v>
      </c>
      <c r="D15" s="82"/>
    </row>
    <row r="16" spans="1:4" s="33" customFormat="1" ht="14.25" customHeight="1" x14ac:dyDescent="0.2">
      <c r="A16" s="31"/>
      <c r="B16" s="36" t="s">
        <v>87</v>
      </c>
      <c r="C16" s="82">
        <v>19632</v>
      </c>
      <c r="D16" s="82"/>
    </row>
    <row r="17" spans="1:4" s="33" customFormat="1" ht="14.25" customHeight="1" x14ac:dyDescent="0.2">
      <c r="A17" s="31"/>
      <c r="B17" s="36" t="s">
        <v>90</v>
      </c>
      <c r="C17" s="82">
        <v>15646.4</v>
      </c>
      <c r="D17" s="82"/>
    </row>
    <row r="18" spans="1:4" s="33" customFormat="1" ht="14.25" customHeight="1" x14ac:dyDescent="0.2">
      <c r="A18" s="31"/>
      <c r="B18" s="36" t="s">
        <v>91</v>
      </c>
      <c r="C18" s="82">
        <v>53858.54</v>
      </c>
      <c r="D18" s="82"/>
    </row>
    <row r="19" spans="1:4" s="33" customFormat="1" ht="14.25" customHeight="1" x14ac:dyDescent="0.2">
      <c r="A19" s="31"/>
      <c r="B19" s="36" t="s">
        <v>89</v>
      </c>
      <c r="C19" s="82">
        <v>69477.89</v>
      </c>
      <c r="D19" s="82"/>
    </row>
    <row r="20" spans="1:4" s="33" customFormat="1" ht="41.25" customHeight="1" x14ac:dyDescent="0.25">
      <c r="A20" s="31" t="s">
        <v>4</v>
      </c>
      <c r="B20" s="36" t="s">
        <v>182</v>
      </c>
      <c r="C20" s="41">
        <v>343285.7</v>
      </c>
      <c r="D20" s="49" t="s">
        <v>128</v>
      </c>
    </row>
    <row r="21" spans="1:4" s="33" customFormat="1" ht="18" customHeight="1" x14ac:dyDescent="0.25">
      <c r="A21" s="10">
        <v>2</v>
      </c>
      <c r="B21" s="9" t="s">
        <v>6</v>
      </c>
      <c r="C21" s="81">
        <v>355050.02</v>
      </c>
      <c r="D21" s="81"/>
    </row>
    <row r="22" spans="1:4" s="2" customFormat="1" ht="17.25" customHeight="1" x14ac:dyDescent="0.2">
      <c r="A22" s="5"/>
      <c r="B22" s="8" t="s">
        <v>114</v>
      </c>
      <c r="C22" s="75">
        <f>C21*45%</f>
        <v>159772.50900000002</v>
      </c>
      <c r="D22" s="75"/>
    </row>
    <row r="23" spans="1:4" s="2" customFormat="1" ht="30" customHeight="1" x14ac:dyDescent="0.2">
      <c r="A23" s="5"/>
      <c r="B23" s="8" t="s">
        <v>115</v>
      </c>
      <c r="C23" s="75">
        <f>C21*40%</f>
        <v>142020.008</v>
      </c>
      <c r="D23" s="75"/>
    </row>
    <row r="24" spans="1:4" s="2" customFormat="1" ht="27" customHeight="1" x14ac:dyDescent="0.2">
      <c r="A24" s="11"/>
      <c r="B24" s="23" t="s">
        <v>116</v>
      </c>
      <c r="C24" s="42">
        <f>C21*15%</f>
        <v>53257.503000000004</v>
      </c>
      <c r="D24" s="40" t="s">
        <v>144</v>
      </c>
    </row>
    <row r="25" spans="1:4" s="2" customFormat="1" ht="17.25" customHeight="1" x14ac:dyDescent="0.2">
      <c r="A25" s="7">
        <v>3</v>
      </c>
      <c r="B25" s="9" t="s">
        <v>7</v>
      </c>
      <c r="C25" s="79">
        <v>375045.2</v>
      </c>
      <c r="D25" s="80"/>
    </row>
    <row r="26" spans="1:4" s="2" customFormat="1" ht="17.25" customHeight="1" x14ac:dyDescent="0.2">
      <c r="A26" s="12" t="s">
        <v>146</v>
      </c>
      <c r="B26" s="76" t="s">
        <v>57</v>
      </c>
      <c r="C26" s="77"/>
      <c r="D26" s="78"/>
    </row>
    <row r="27" spans="1:4" s="2" customFormat="1" ht="17.25" customHeight="1" x14ac:dyDescent="0.2">
      <c r="A27" s="13" t="s">
        <v>82</v>
      </c>
      <c r="B27" s="24" t="s">
        <v>58</v>
      </c>
      <c r="C27" s="25">
        <f>C25*7.6%</f>
        <v>28503.4352</v>
      </c>
      <c r="D27" s="26" t="s">
        <v>72</v>
      </c>
    </row>
    <row r="28" spans="1:4" s="2" customFormat="1" ht="17.25" customHeight="1" x14ac:dyDescent="0.2">
      <c r="A28" s="13" t="s">
        <v>82</v>
      </c>
      <c r="B28" s="24" t="s">
        <v>59</v>
      </c>
      <c r="C28" s="25">
        <f>C25*6.1%</f>
        <v>22877.7572</v>
      </c>
      <c r="D28" s="26" t="s">
        <v>73</v>
      </c>
    </row>
    <row r="29" spans="1:4" s="2" customFormat="1" ht="16.5" customHeight="1" x14ac:dyDescent="0.2">
      <c r="A29" s="13" t="s">
        <v>82</v>
      </c>
      <c r="B29" s="24" t="s">
        <v>60</v>
      </c>
      <c r="C29" s="25">
        <f>C25*5%</f>
        <v>18752.260000000002</v>
      </c>
      <c r="D29" s="26" t="s">
        <v>74</v>
      </c>
    </row>
    <row r="30" spans="1:4" s="2" customFormat="1" ht="17.25" customHeight="1" x14ac:dyDescent="0.2">
      <c r="A30" s="13" t="s">
        <v>82</v>
      </c>
      <c r="B30" s="24" t="s">
        <v>61</v>
      </c>
      <c r="C30" s="25">
        <f>C25*4.1%</f>
        <v>15376.853199999998</v>
      </c>
      <c r="D30" s="26" t="s">
        <v>75</v>
      </c>
    </row>
    <row r="31" spans="1:4" s="2" customFormat="1" ht="17.25" customHeight="1" x14ac:dyDescent="0.2">
      <c r="A31" s="13" t="s">
        <v>82</v>
      </c>
      <c r="B31" s="27" t="s">
        <v>62</v>
      </c>
      <c r="C31" s="25">
        <f>C25*0.5%</f>
        <v>1875.2260000000001</v>
      </c>
      <c r="D31" s="26" t="s">
        <v>74</v>
      </c>
    </row>
    <row r="32" spans="1:4" s="2" customFormat="1" ht="17.25" customHeight="1" x14ac:dyDescent="0.2">
      <c r="A32" s="13" t="s">
        <v>82</v>
      </c>
      <c r="B32" s="24" t="s">
        <v>63</v>
      </c>
      <c r="C32" s="25">
        <f>C25*2.4%</f>
        <v>9001.0848000000005</v>
      </c>
      <c r="D32" s="26" t="s">
        <v>76</v>
      </c>
    </row>
    <row r="33" spans="1:4" s="2" customFormat="1" ht="17.25" customHeight="1" x14ac:dyDescent="0.2">
      <c r="A33" s="13" t="s">
        <v>82</v>
      </c>
      <c r="B33" s="27" t="s">
        <v>64</v>
      </c>
      <c r="C33" s="25">
        <f>C25*3%</f>
        <v>11251.356</v>
      </c>
      <c r="D33" s="26" t="s">
        <v>77</v>
      </c>
    </row>
    <row r="34" spans="1:4" s="2" customFormat="1" ht="17.25" customHeight="1" x14ac:dyDescent="0.2">
      <c r="A34" s="13" t="s">
        <v>82</v>
      </c>
      <c r="B34" s="27" t="s">
        <v>65</v>
      </c>
      <c r="C34" s="25">
        <f>C25*6.6%</f>
        <v>24752.983200000002</v>
      </c>
      <c r="D34" s="26" t="s">
        <v>78</v>
      </c>
    </row>
    <row r="35" spans="1:4" s="2" customFormat="1" ht="17.25" customHeight="1" x14ac:dyDescent="0.2">
      <c r="A35" s="12" t="s">
        <v>147</v>
      </c>
      <c r="B35" s="76" t="s">
        <v>66</v>
      </c>
      <c r="C35" s="77"/>
      <c r="D35" s="78"/>
    </row>
    <row r="36" spans="1:4" s="2" customFormat="1" ht="17.25" customHeight="1" x14ac:dyDescent="0.2">
      <c r="A36" s="14" t="s">
        <v>82</v>
      </c>
      <c r="B36" s="24" t="s">
        <v>67</v>
      </c>
      <c r="C36" s="25">
        <f>C25*17.5%</f>
        <v>65632.91</v>
      </c>
      <c r="D36" s="26" t="s">
        <v>74</v>
      </c>
    </row>
    <row r="37" spans="1:4" s="2" customFormat="1" ht="17.25" customHeight="1" x14ac:dyDescent="0.2">
      <c r="A37" s="14" t="s">
        <v>82</v>
      </c>
      <c r="B37" s="24" t="s">
        <v>68</v>
      </c>
      <c r="C37" s="25">
        <f>C25*22.9%</f>
        <v>85885.3508</v>
      </c>
      <c r="D37" s="96" t="s">
        <v>129</v>
      </c>
    </row>
    <row r="38" spans="1:4" s="2" customFormat="1" ht="17.25" customHeight="1" x14ac:dyDescent="0.2">
      <c r="A38" s="14" t="s">
        <v>82</v>
      </c>
      <c r="B38" s="24" t="s">
        <v>69</v>
      </c>
      <c r="C38" s="25">
        <f>C25*6.5%</f>
        <v>24377.938000000002</v>
      </c>
      <c r="D38" s="97"/>
    </row>
    <row r="39" spans="1:4" s="2" customFormat="1" ht="17.25" customHeight="1" x14ac:dyDescent="0.2">
      <c r="A39" s="14" t="s">
        <v>82</v>
      </c>
      <c r="B39" s="24" t="s">
        <v>58</v>
      </c>
      <c r="C39" s="25">
        <f>C25*7.4%</f>
        <v>27753.344800000006</v>
      </c>
      <c r="D39" s="26" t="s">
        <v>74</v>
      </c>
    </row>
    <row r="40" spans="1:4" s="2" customFormat="1" ht="17.25" customHeight="1" x14ac:dyDescent="0.2">
      <c r="A40" s="14" t="s">
        <v>82</v>
      </c>
      <c r="B40" s="24" t="s">
        <v>60</v>
      </c>
      <c r="C40" s="25">
        <f>C25*3.4%</f>
        <v>12751.536800000002</v>
      </c>
      <c r="D40" s="26" t="s">
        <v>74</v>
      </c>
    </row>
    <row r="41" spans="1:4" s="2" customFormat="1" ht="17.25" customHeight="1" x14ac:dyDescent="0.2">
      <c r="A41" s="14" t="s">
        <v>82</v>
      </c>
      <c r="B41" s="24" t="s">
        <v>70</v>
      </c>
      <c r="C41" s="28">
        <f>C25*1.5%</f>
        <v>5625.6779999999999</v>
      </c>
      <c r="D41" s="29" t="s">
        <v>74</v>
      </c>
    </row>
    <row r="42" spans="1:4" s="2" customFormat="1" ht="17.25" customHeight="1" x14ac:dyDescent="0.2">
      <c r="A42" s="14" t="s">
        <v>82</v>
      </c>
      <c r="B42" s="24" t="s">
        <v>71</v>
      </c>
      <c r="C42" s="25">
        <f>C25*5%</f>
        <v>18752.260000000002</v>
      </c>
      <c r="D42" s="26" t="s">
        <v>79</v>
      </c>
    </row>
    <row r="43" spans="1:4" s="2" customFormat="1" ht="17.25" customHeight="1" x14ac:dyDescent="0.2">
      <c r="A43" s="14" t="s">
        <v>82</v>
      </c>
      <c r="B43" s="27" t="s">
        <v>62</v>
      </c>
      <c r="C43" s="25">
        <f>C25*0.5%</f>
        <v>1875.2260000000001</v>
      </c>
      <c r="D43" s="26" t="s">
        <v>74</v>
      </c>
    </row>
    <row r="44" spans="1:4" s="2" customFormat="1" ht="17.25" customHeight="1" x14ac:dyDescent="0.2">
      <c r="A44" s="7">
        <v>4</v>
      </c>
      <c r="B44" s="9" t="s">
        <v>8</v>
      </c>
      <c r="C44" s="79">
        <v>298909.90000000002</v>
      </c>
      <c r="D44" s="80"/>
    </row>
    <row r="45" spans="1:4" s="2" customFormat="1" ht="17.25" customHeight="1" x14ac:dyDescent="0.2">
      <c r="A45" s="15" t="s">
        <v>82</v>
      </c>
      <c r="B45" s="24" t="s">
        <v>45</v>
      </c>
      <c r="C45" s="25">
        <f>C44*17.9%</f>
        <v>53504.872100000001</v>
      </c>
      <c r="D45" s="26" t="s">
        <v>53</v>
      </c>
    </row>
    <row r="46" spans="1:4" s="2" customFormat="1" ht="17.25" customHeight="1" x14ac:dyDescent="0.2">
      <c r="A46" s="15" t="s">
        <v>82</v>
      </c>
      <c r="B46" s="24" t="s">
        <v>46</v>
      </c>
      <c r="C46" s="25">
        <f>C44*10.8%</f>
        <v>32282.269200000006</v>
      </c>
      <c r="D46" s="26" t="s">
        <v>54</v>
      </c>
    </row>
    <row r="47" spans="1:4" s="2" customFormat="1" ht="17.25" customHeight="1" x14ac:dyDescent="0.2">
      <c r="A47" s="15" t="s">
        <v>82</v>
      </c>
      <c r="B47" s="24" t="s">
        <v>47</v>
      </c>
      <c r="C47" s="25">
        <f>C44*14.3%</f>
        <v>42744.115700000009</v>
      </c>
      <c r="D47" s="26" t="s">
        <v>55</v>
      </c>
    </row>
    <row r="48" spans="1:4" s="2" customFormat="1" ht="17.25" customHeight="1" x14ac:dyDescent="0.2">
      <c r="A48" s="15" t="s">
        <v>82</v>
      </c>
      <c r="B48" s="24" t="s">
        <v>48</v>
      </c>
      <c r="C48" s="25">
        <f>C44*21.4%</f>
        <v>63966.7186</v>
      </c>
      <c r="D48" s="26" t="s">
        <v>56</v>
      </c>
    </row>
    <row r="49" spans="1:4" s="2" customFormat="1" ht="17.25" customHeight="1" x14ac:dyDescent="0.2">
      <c r="A49" s="15" t="s">
        <v>82</v>
      </c>
      <c r="B49" s="24" t="s">
        <v>49</v>
      </c>
      <c r="C49" s="25">
        <f>C44*10.7%</f>
        <v>31983.3593</v>
      </c>
      <c r="D49" s="26" t="s">
        <v>55</v>
      </c>
    </row>
    <row r="50" spans="1:4" s="2" customFormat="1" ht="17.25" customHeight="1" x14ac:dyDescent="0.2">
      <c r="A50" s="15" t="s">
        <v>82</v>
      </c>
      <c r="B50" s="27" t="s">
        <v>50</v>
      </c>
      <c r="C50" s="25">
        <f>C44*3.5%</f>
        <v>10461.846500000001</v>
      </c>
      <c r="D50" s="26" t="s">
        <v>53</v>
      </c>
    </row>
    <row r="51" spans="1:4" s="2" customFormat="1" ht="17.25" customHeight="1" x14ac:dyDescent="0.2">
      <c r="A51" s="15" t="s">
        <v>82</v>
      </c>
      <c r="B51" s="24" t="s">
        <v>51</v>
      </c>
      <c r="C51" s="25">
        <f>C44*10.7%</f>
        <v>31983.3593</v>
      </c>
      <c r="D51" s="26" t="s">
        <v>56</v>
      </c>
    </row>
    <row r="52" spans="1:4" s="2" customFormat="1" ht="17.25" customHeight="1" x14ac:dyDescent="0.2">
      <c r="A52" s="13" t="s">
        <v>82</v>
      </c>
      <c r="B52" s="24" t="s">
        <v>52</v>
      </c>
      <c r="C52" s="25">
        <f>C44*10.7%</f>
        <v>31983.3593</v>
      </c>
      <c r="D52" s="26" t="s">
        <v>42</v>
      </c>
    </row>
    <row r="53" spans="1:4" s="2" customFormat="1" ht="17.25" customHeight="1" x14ac:dyDescent="0.2">
      <c r="A53" s="7">
        <v>5</v>
      </c>
      <c r="B53" s="9" t="s">
        <v>9</v>
      </c>
      <c r="C53" s="20">
        <v>6700</v>
      </c>
      <c r="D53" s="40" t="s">
        <v>83</v>
      </c>
    </row>
    <row r="54" spans="1:4" s="2" customFormat="1" ht="17.25" customHeight="1" x14ac:dyDescent="0.2">
      <c r="A54" s="7">
        <v>6</v>
      </c>
      <c r="B54" s="9" t="s">
        <v>10</v>
      </c>
      <c r="C54" s="81">
        <v>556863.19999999995</v>
      </c>
      <c r="D54" s="81"/>
    </row>
    <row r="55" spans="1:4" s="2" customFormat="1" ht="17.25" customHeight="1" x14ac:dyDescent="0.2">
      <c r="A55" s="5" t="s">
        <v>82</v>
      </c>
      <c r="B55" s="8" t="s">
        <v>43</v>
      </c>
      <c r="C55" s="75">
        <f>C54*21%</f>
        <v>116941.27199999998</v>
      </c>
      <c r="D55" s="75"/>
    </row>
    <row r="56" spans="1:4" s="2" customFormat="1" ht="17.25" customHeight="1" x14ac:dyDescent="0.2">
      <c r="A56" s="5" t="s">
        <v>82</v>
      </c>
      <c r="B56" s="8" t="s">
        <v>44</v>
      </c>
      <c r="C56" s="75">
        <f>C54*14.4%</f>
        <v>80188.300799999997</v>
      </c>
      <c r="D56" s="75"/>
    </row>
    <row r="57" spans="1:4" s="2" customFormat="1" ht="17.25" customHeight="1" x14ac:dyDescent="0.2">
      <c r="A57" s="5" t="s">
        <v>82</v>
      </c>
      <c r="B57" s="8" t="s">
        <v>130</v>
      </c>
      <c r="C57" s="75">
        <f>C54*12.6%</f>
        <v>70164.763200000001</v>
      </c>
      <c r="D57" s="75"/>
    </row>
    <row r="58" spans="1:4" s="2" customFormat="1" ht="17.25" customHeight="1" x14ac:dyDescent="0.2">
      <c r="A58" s="5" t="s">
        <v>82</v>
      </c>
      <c r="B58" s="8" t="s">
        <v>81</v>
      </c>
      <c r="C58" s="75">
        <f>C54*7.9%</f>
        <v>43992.192799999997</v>
      </c>
      <c r="D58" s="75"/>
    </row>
    <row r="59" spans="1:4" s="2" customFormat="1" ht="30" customHeight="1" x14ac:dyDescent="0.2">
      <c r="A59" s="5" t="s">
        <v>82</v>
      </c>
      <c r="B59" s="8" t="s">
        <v>121</v>
      </c>
      <c r="C59" s="75">
        <f>C54*11%</f>
        <v>61254.951999999997</v>
      </c>
      <c r="D59" s="75"/>
    </row>
    <row r="60" spans="1:4" s="2" customFormat="1" ht="39.75" customHeight="1" x14ac:dyDescent="0.2">
      <c r="A60" s="5" t="s">
        <v>82</v>
      </c>
      <c r="B60" s="8" t="s">
        <v>117</v>
      </c>
      <c r="C60" s="22">
        <f>C54*17.5%</f>
        <v>97451.059999999983</v>
      </c>
      <c r="D60" s="98" t="s">
        <v>118</v>
      </c>
    </row>
    <row r="61" spans="1:4" s="3" customFormat="1" ht="15.75" customHeight="1" x14ac:dyDescent="0.2">
      <c r="A61" s="5" t="s">
        <v>82</v>
      </c>
      <c r="B61" s="8" t="s">
        <v>132</v>
      </c>
      <c r="C61" s="22">
        <f>C54*15.6%</f>
        <v>86870.659199999995</v>
      </c>
      <c r="D61" s="99"/>
    </row>
    <row r="62" spans="1:4" s="2" customFormat="1" ht="13.5" customHeight="1" x14ac:dyDescent="0.2">
      <c r="A62" s="7">
        <v>7</v>
      </c>
      <c r="B62" s="9" t="s">
        <v>11</v>
      </c>
      <c r="C62" s="20">
        <v>5260</v>
      </c>
      <c r="D62" s="40" t="s">
        <v>131</v>
      </c>
    </row>
    <row r="63" spans="1:4" s="2" customFormat="1" ht="14.25" customHeight="1" x14ac:dyDescent="0.2">
      <c r="A63" s="7">
        <v>8</v>
      </c>
      <c r="B63" s="9" t="s">
        <v>12</v>
      </c>
      <c r="C63" s="20">
        <v>62513.15</v>
      </c>
      <c r="D63" s="40" t="s">
        <v>80</v>
      </c>
    </row>
    <row r="64" spans="1:4" s="2" customFormat="1" ht="14.25" customHeight="1" x14ac:dyDescent="0.2">
      <c r="A64" s="7">
        <v>9</v>
      </c>
      <c r="B64" s="9" t="s">
        <v>13</v>
      </c>
      <c r="C64" s="20">
        <v>29327.9</v>
      </c>
      <c r="D64" s="40" t="s">
        <v>80</v>
      </c>
    </row>
    <row r="65" spans="1:5" s="3" customFormat="1" ht="17.25" customHeight="1" x14ac:dyDescent="0.2">
      <c r="A65" s="7">
        <v>10</v>
      </c>
      <c r="B65" s="9" t="s">
        <v>14</v>
      </c>
      <c r="C65" s="20">
        <v>32394.43</v>
      </c>
      <c r="D65" s="40" t="s">
        <v>80</v>
      </c>
    </row>
    <row r="66" spans="1:5" s="4" customFormat="1" ht="12.75" customHeight="1" x14ac:dyDescent="0.25">
      <c r="A66" s="7"/>
      <c r="B66" s="30" t="s">
        <v>15</v>
      </c>
      <c r="C66" s="79">
        <f>C65+C64+C63+C62+C54+C53+C44+C25+C21+C10</f>
        <v>2631527.73</v>
      </c>
      <c r="D66" s="80"/>
      <c r="E66"/>
    </row>
    <row r="67" spans="1:5" s="4" customFormat="1" ht="13.5" customHeight="1" x14ac:dyDescent="0.25">
      <c r="A67" s="17"/>
      <c r="B67" s="30" t="s">
        <v>148</v>
      </c>
      <c r="C67" s="100">
        <f>C66/C7/12</f>
        <v>11.490986035422344</v>
      </c>
      <c r="D67" s="101"/>
      <c r="E67"/>
    </row>
    <row r="68" spans="1:5" s="4" customFormat="1" ht="14.25" customHeight="1" x14ac:dyDescent="0.25">
      <c r="A68" s="7" t="s">
        <v>16</v>
      </c>
      <c r="B68" s="16" t="s">
        <v>17</v>
      </c>
      <c r="C68" s="5"/>
      <c r="D68" s="50"/>
      <c r="E68"/>
    </row>
    <row r="69" spans="1:5" s="4" customFormat="1" ht="13.5" customHeight="1" x14ac:dyDescent="0.25">
      <c r="A69" s="7" t="s">
        <v>27</v>
      </c>
      <c r="B69" s="7" t="s">
        <v>18</v>
      </c>
      <c r="C69" s="21">
        <f>C70*12*C7</f>
        <v>230153.03999999998</v>
      </c>
      <c r="D69" s="50" t="s">
        <v>183</v>
      </c>
      <c r="E69"/>
    </row>
    <row r="70" spans="1:5" s="4" customFormat="1" ht="13.5" customHeight="1" x14ac:dyDescent="0.25">
      <c r="A70" s="5"/>
      <c r="B70" s="6" t="s">
        <v>30</v>
      </c>
      <c r="C70" s="37">
        <v>1.0049999999999999</v>
      </c>
      <c r="D70" s="50"/>
      <c r="E70"/>
    </row>
    <row r="71" spans="1:5" s="4" customFormat="1" ht="13.5" customHeight="1" x14ac:dyDescent="0.25">
      <c r="A71" s="7" t="s">
        <v>5</v>
      </c>
      <c r="B71" s="7" t="s">
        <v>124</v>
      </c>
      <c r="C71" s="21">
        <f>C72*12*C7</f>
        <v>182061.36000000002</v>
      </c>
      <c r="D71" s="50" t="s">
        <v>41</v>
      </c>
      <c r="E71"/>
    </row>
    <row r="72" spans="1:5" s="4" customFormat="1" ht="14.25" customHeight="1" x14ac:dyDescent="0.25">
      <c r="A72" s="5"/>
      <c r="B72" s="5" t="s">
        <v>184</v>
      </c>
      <c r="C72" s="38">
        <v>0.79500000000000004</v>
      </c>
      <c r="D72" s="50"/>
      <c r="E72"/>
    </row>
    <row r="73" spans="1:5" s="4" customFormat="1" ht="27" customHeight="1" x14ac:dyDescent="0.25">
      <c r="A73" s="7" t="s">
        <v>28</v>
      </c>
      <c r="B73" s="7" t="s">
        <v>119</v>
      </c>
      <c r="C73" s="21">
        <v>11673.42</v>
      </c>
      <c r="D73" s="50" t="s">
        <v>145</v>
      </c>
      <c r="E73"/>
    </row>
    <row r="74" spans="1:5" s="4" customFormat="1" x14ac:dyDescent="0.25">
      <c r="A74" s="5"/>
      <c r="B74" s="5" t="s">
        <v>30</v>
      </c>
      <c r="C74" s="37">
        <f>C73/C7/12</f>
        <v>5.0973852441836089E-2</v>
      </c>
      <c r="D74" s="18"/>
      <c r="E74"/>
    </row>
    <row r="78" spans="1:5" ht="15.75" x14ac:dyDescent="0.25">
      <c r="A78" s="69"/>
      <c r="B78" s="102" t="s">
        <v>176</v>
      </c>
      <c r="C78" s="102"/>
      <c r="D78" s="102"/>
    </row>
    <row r="79" spans="1:5" x14ac:dyDescent="0.25">
      <c r="A79" s="52"/>
      <c r="B79" s="103" t="s">
        <v>86</v>
      </c>
      <c r="C79" s="103"/>
      <c r="D79" s="103"/>
    </row>
    <row r="80" spans="1:5" x14ac:dyDescent="0.25">
      <c r="A80" s="52"/>
      <c r="B80" s="54" t="s">
        <v>177</v>
      </c>
      <c r="C80" s="104">
        <f>C7</f>
        <v>19084</v>
      </c>
      <c r="D80" s="105"/>
    </row>
    <row r="81" spans="1:5" ht="31.5" x14ac:dyDescent="0.25">
      <c r="A81" s="55"/>
      <c r="B81" s="62" t="s">
        <v>23</v>
      </c>
      <c r="C81" s="63" t="s">
        <v>125</v>
      </c>
      <c r="D81" s="64" t="s">
        <v>127</v>
      </c>
    </row>
    <row r="82" spans="1:5" ht="15.75" x14ac:dyDescent="0.25">
      <c r="A82" s="43">
        <v>1</v>
      </c>
      <c r="B82" s="65" t="s">
        <v>21</v>
      </c>
      <c r="C82" s="51">
        <f>2617109.31+1760+26021.95</f>
        <v>2644891.2600000002</v>
      </c>
      <c r="D82" s="51">
        <f>C82-193153.44</f>
        <v>2451737.8200000003</v>
      </c>
    </row>
    <row r="83" spans="1:5" ht="16.5" thickBot="1" x14ac:dyDescent="0.3">
      <c r="A83" s="43">
        <v>2</v>
      </c>
      <c r="B83" s="66" t="s">
        <v>18</v>
      </c>
      <c r="C83" s="51">
        <f>228920.28+2224.92+153.6</f>
        <v>231298.80000000002</v>
      </c>
      <c r="D83" s="51">
        <f>C83-19058.08</f>
        <v>212240.72000000003</v>
      </c>
    </row>
    <row r="84" spans="1:5" ht="16.5" thickBot="1" x14ac:dyDescent="0.3">
      <c r="A84" s="43">
        <v>3</v>
      </c>
      <c r="B84" s="66" t="s">
        <v>19</v>
      </c>
      <c r="C84" s="51">
        <v>27327.759999999998</v>
      </c>
      <c r="D84" s="51">
        <f>C84-1474.47</f>
        <v>25853.289999999997</v>
      </c>
    </row>
    <row r="85" spans="1:5" ht="15.75" x14ac:dyDescent="0.25">
      <c r="A85" s="43">
        <v>4</v>
      </c>
      <c r="B85" s="67" t="s">
        <v>29</v>
      </c>
      <c r="C85" s="51">
        <f>181080.87+121.6+1306.21</f>
        <v>182508.68</v>
      </c>
      <c r="D85" s="51">
        <f>C85-16108.34</f>
        <v>166400.34</v>
      </c>
      <c r="E85" s="39"/>
    </row>
    <row r="86" spans="1:5" ht="15.75" x14ac:dyDescent="0.25">
      <c r="A86" s="43">
        <v>5</v>
      </c>
      <c r="B86" s="65" t="s">
        <v>22</v>
      </c>
      <c r="C86" s="51">
        <f>C87+C88+C89+C90+C91</f>
        <v>6051625.5199999996</v>
      </c>
      <c r="D86" s="51">
        <f>D87+D88+D89+D90+D91</f>
        <v>5445416.2200000007</v>
      </c>
      <c r="E86" s="39"/>
    </row>
    <row r="87" spans="1:5" ht="15.75" x14ac:dyDescent="0.25">
      <c r="A87" s="56"/>
      <c r="B87" s="65" t="s">
        <v>31</v>
      </c>
      <c r="C87" s="51">
        <v>1357049.35</v>
      </c>
      <c r="D87" s="51">
        <f>C87-158950.93</f>
        <v>1198098.4200000002</v>
      </c>
    </row>
    <row r="88" spans="1:5" ht="15.75" x14ac:dyDescent="0.25">
      <c r="A88" s="56"/>
      <c r="B88" s="65" t="s">
        <v>32</v>
      </c>
      <c r="C88" s="51">
        <v>923836.65</v>
      </c>
      <c r="D88" s="51">
        <f>C88-89343.19</f>
        <v>834493.46</v>
      </c>
    </row>
    <row r="89" spans="1:5" ht="15.75" x14ac:dyDescent="0.25">
      <c r="A89" s="56"/>
      <c r="B89" s="65" t="s">
        <v>33</v>
      </c>
      <c r="C89" s="51">
        <v>2047643.77</v>
      </c>
      <c r="D89" s="51">
        <f>C89-185937.71</f>
        <v>1861706.06</v>
      </c>
    </row>
    <row r="90" spans="1:5" ht="15.75" x14ac:dyDescent="0.25">
      <c r="A90" s="56"/>
      <c r="B90" s="65" t="s">
        <v>35</v>
      </c>
      <c r="C90" s="51">
        <v>200827.26</v>
      </c>
      <c r="D90" s="51">
        <f>C90-18961.73</f>
        <v>181865.53</v>
      </c>
    </row>
    <row r="91" spans="1:5" ht="15.75" x14ac:dyDescent="0.25">
      <c r="A91" s="56"/>
      <c r="B91" s="65" t="s">
        <v>34</v>
      </c>
      <c r="C91" s="51">
        <v>1522268.49</v>
      </c>
      <c r="D91" s="51">
        <f>C91-153015.74</f>
        <v>1369252.75</v>
      </c>
    </row>
    <row r="92" spans="1:5" ht="15.75" x14ac:dyDescent="0.25">
      <c r="A92" s="43"/>
      <c r="B92" s="62" t="s">
        <v>24</v>
      </c>
      <c r="C92" s="68">
        <f>C86+C84+C83+C82+C85</f>
        <v>9137652.0199999996</v>
      </c>
      <c r="D92" s="68">
        <f>D86+D84+D83+D82+D85</f>
        <v>8301648.3900000006</v>
      </c>
    </row>
    <row r="93" spans="1:5" ht="15.75" x14ac:dyDescent="0.25">
      <c r="A93" s="43"/>
      <c r="B93" s="62" t="s">
        <v>126</v>
      </c>
      <c r="C93" s="91">
        <f>C92-D92</f>
        <v>836003.62999999896</v>
      </c>
      <c r="D93" s="92"/>
    </row>
    <row r="94" spans="1:5" x14ac:dyDescent="0.25">
      <c r="A94" s="52"/>
      <c r="B94" s="52"/>
      <c r="C94" s="53"/>
      <c r="D94" s="52"/>
    </row>
    <row r="95" spans="1:5" x14ac:dyDescent="0.25">
      <c r="A95" s="52"/>
      <c r="B95" s="58" t="s">
        <v>175</v>
      </c>
      <c r="C95" s="53"/>
      <c r="D95" s="52"/>
    </row>
    <row r="96" spans="1:5" x14ac:dyDescent="0.25">
      <c r="A96" s="52"/>
      <c r="B96" s="58"/>
      <c r="C96" s="53"/>
      <c r="D96" s="52"/>
    </row>
    <row r="97" spans="1:5" ht="26.25" x14ac:dyDescent="0.25">
      <c r="A97" s="59" t="s">
        <v>25</v>
      </c>
      <c r="B97" s="60"/>
      <c r="C97" s="61" t="s">
        <v>37</v>
      </c>
      <c r="D97" s="57" t="s">
        <v>26</v>
      </c>
    </row>
    <row r="98" spans="1:5" ht="15.75" customHeight="1" x14ac:dyDescent="0.25">
      <c r="A98" s="93" t="s">
        <v>36</v>
      </c>
      <c r="B98" s="94"/>
      <c r="C98" s="70">
        <v>129440</v>
      </c>
      <c r="D98" s="70">
        <v>90600</v>
      </c>
      <c r="E98" s="39"/>
    </row>
    <row r="99" spans="1:5" x14ac:dyDescent="0.25">
      <c r="A99" s="52"/>
      <c r="B99" s="52"/>
      <c r="C99" s="53"/>
      <c r="D99" s="52"/>
    </row>
    <row r="100" spans="1:5" x14ac:dyDescent="0.25">
      <c r="A100" s="52"/>
      <c r="B100" s="52"/>
      <c r="C100" s="53"/>
      <c r="D100" s="52"/>
    </row>
    <row r="101" spans="1:5" s="4" customFormat="1" ht="27" customHeight="1" x14ac:dyDescent="0.25">
      <c r="A101" s="31"/>
      <c r="B101" s="47" t="s">
        <v>149</v>
      </c>
      <c r="C101" s="48" t="s">
        <v>143</v>
      </c>
      <c r="D101"/>
    </row>
    <row r="102" spans="1:5" s="4" customFormat="1" ht="15" customHeight="1" x14ac:dyDescent="0.25">
      <c r="A102" s="5">
        <v>1</v>
      </c>
      <c r="B102" s="71" t="s">
        <v>92</v>
      </c>
      <c r="C102" s="44" t="s">
        <v>133</v>
      </c>
      <c r="D102"/>
    </row>
    <row r="103" spans="1:5" s="4" customFormat="1" ht="15.75" customHeight="1" x14ac:dyDescent="0.25">
      <c r="A103" s="5">
        <v>2</v>
      </c>
      <c r="B103" s="71" t="s">
        <v>150</v>
      </c>
      <c r="C103" s="44" t="s">
        <v>133</v>
      </c>
      <c r="D103"/>
    </row>
    <row r="104" spans="1:5" s="4" customFormat="1" ht="16.5" customHeight="1" x14ac:dyDescent="0.25">
      <c r="A104" s="5">
        <v>3</v>
      </c>
      <c r="B104" s="71" t="s">
        <v>151</v>
      </c>
      <c r="C104" s="45" t="s">
        <v>133</v>
      </c>
      <c r="D104"/>
    </row>
    <row r="105" spans="1:5" s="4" customFormat="1" ht="16.5" customHeight="1" x14ac:dyDescent="0.25">
      <c r="A105" s="5">
        <v>4</v>
      </c>
      <c r="B105" s="72" t="s">
        <v>152</v>
      </c>
      <c r="C105" s="46" t="s">
        <v>134</v>
      </c>
      <c r="D105"/>
    </row>
    <row r="106" spans="1:5" s="4" customFormat="1" ht="14.25" customHeight="1" x14ac:dyDescent="0.25">
      <c r="A106" s="5">
        <v>5</v>
      </c>
      <c r="B106" s="72" t="s">
        <v>93</v>
      </c>
      <c r="C106" s="44" t="s">
        <v>135</v>
      </c>
      <c r="D106"/>
    </row>
    <row r="107" spans="1:5" s="4" customFormat="1" ht="16.5" customHeight="1" x14ac:dyDescent="0.25">
      <c r="A107" s="5">
        <v>6</v>
      </c>
      <c r="B107" s="72" t="s">
        <v>94</v>
      </c>
      <c r="C107" s="44" t="s">
        <v>135</v>
      </c>
      <c r="D107"/>
    </row>
    <row r="108" spans="1:5" s="3" customFormat="1" ht="15" customHeight="1" x14ac:dyDescent="0.2">
      <c r="A108" s="5">
        <v>7</v>
      </c>
      <c r="B108" s="72" t="s">
        <v>95</v>
      </c>
      <c r="C108" s="44" t="s">
        <v>135</v>
      </c>
    </row>
    <row r="109" spans="1:5" s="4" customFormat="1" ht="12.75" customHeight="1" x14ac:dyDescent="0.2">
      <c r="A109" s="5">
        <v>8</v>
      </c>
      <c r="B109" s="72" t="s">
        <v>153</v>
      </c>
      <c r="C109" s="44" t="s">
        <v>135</v>
      </c>
    </row>
    <row r="110" spans="1:5" s="4" customFormat="1" ht="14.25" customHeight="1" x14ac:dyDescent="0.2">
      <c r="A110" s="5">
        <v>9</v>
      </c>
      <c r="B110" s="72" t="s">
        <v>154</v>
      </c>
      <c r="C110" s="44" t="s">
        <v>135</v>
      </c>
    </row>
    <row r="111" spans="1:5" s="4" customFormat="1" ht="13.5" customHeight="1" x14ac:dyDescent="0.2">
      <c r="A111" s="5">
        <v>10</v>
      </c>
      <c r="B111" s="72" t="s">
        <v>155</v>
      </c>
      <c r="C111" s="44" t="s">
        <v>136</v>
      </c>
    </row>
    <row r="112" spans="1:5" s="4" customFormat="1" ht="13.5" customHeight="1" x14ac:dyDescent="0.2">
      <c r="A112" s="5">
        <v>11</v>
      </c>
      <c r="B112" s="72" t="s">
        <v>156</v>
      </c>
      <c r="C112" s="44" t="s">
        <v>136</v>
      </c>
    </row>
    <row r="113" spans="1:3" s="4" customFormat="1" ht="14.25" customHeight="1" x14ac:dyDescent="0.2">
      <c r="A113" s="5">
        <v>12</v>
      </c>
      <c r="B113" s="72" t="s">
        <v>96</v>
      </c>
      <c r="C113" s="44" t="s">
        <v>136</v>
      </c>
    </row>
    <row r="114" spans="1:3" s="4" customFormat="1" ht="13.5" customHeight="1" x14ac:dyDescent="0.2">
      <c r="A114" s="5">
        <v>13</v>
      </c>
      <c r="B114" s="72" t="s">
        <v>97</v>
      </c>
      <c r="C114" s="44" t="s">
        <v>137</v>
      </c>
    </row>
    <row r="115" spans="1:3" s="4" customFormat="1" ht="15" customHeight="1" x14ac:dyDescent="0.2">
      <c r="A115" s="5">
        <v>14</v>
      </c>
      <c r="B115" s="72" t="s">
        <v>98</v>
      </c>
      <c r="C115" s="44" t="s">
        <v>137</v>
      </c>
    </row>
    <row r="116" spans="1:3" s="4" customFormat="1" ht="14.25" customHeight="1" x14ac:dyDescent="0.2">
      <c r="A116" s="5">
        <v>15</v>
      </c>
      <c r="B116" s="72" t="s">
        <v>157</v>
      </c>
      <c r="C116" s="44" t="s">
        <v>137</v>
      </c>
    </row>
    <row r="117" spans="1:3" s="3" customFormat="1" ht="15" customHeight="1" x14ac:dyDescent="0.2">
      <c r="A117" s="5">
        <v>16</v>
      </c>
      <c r="B117" s="72" t="s">
        <v>99</v>
      </c>
      <c r="C117" s="44" t="s">
        <v>137</v>
      </c>
    </row>
    <row r="118" spans="1:3" s="3" customFormat="1" ht="15" customHeight="1" x14ac:dyDescent="0.2">
      <c r="A118" s="5">
        <v>17</v>
      </c>
      <c r="B118" s="72" t="s">
        <v>154</v>
      </c>
      <c r="C118" s="44" t="s">
        <v>138</v>
      </c>
    </row>
    <row r="119" spans="1:3" s="2" customFormat="1" ht="15" customHeight="1" x14ac:dyDescent="0.2">
      <c r="A119" s="5">
        <v>18</v>
      </c>
      <c r="B119" s="72" t="s">
        <v>158</v>
      </c>
      <c r="C119" s="44" t="s">
        <v>138</v>
      </c>
    </row>
    <row r="120" spans="1:3" s="2" customFormat="1" ht="16.5" customHeight="1" x14ac:dyDescent="0.2">
      <c r="A120" s="5">
        <v>19</v>
      </c>
      <c r="B120" s="72" t="s">
        <v>100</v>
      </c>
      <c r="C120" s="44" t="s">
        <v>138</v>
      </c>
    </row>
    <row r="121" spans="1:3" s="2" customFormat="1" ht="16.5" customHeight="1" x14ac:dyDescent="0.2">
      <c r="A121" s="5">
        <v>20</v>
      </c>
      <c r="B121" s="72" t="s">
        <v>159</v>
      </c>
      <c r="C121" s="44" t="s">
        <v>138</v>
      </c>
    </row>
    <row r="122" spans="1:3" s="2" customFormat="1" ht="15" customHeight="1" x14ac:dyDescent="0.2">
      <c r="A122" s="5">
        <v>21</v>
      </c>
      <c r="B122" s="72" t="s">
        <v>160</v>
      </c>
      <c r="C122" s="44" t="s">
        <v>139</v>
      </c>
    </row>
    <row r="123" spans="1:3" s="2" customFormat="1" ht="16.5" customHeight="1" x14ac:dyDescent="0.2">
      <c r="A123" s="5">
        <v>22</v>
      </c>
      <c r="B123" s="72" t="s">
        <v>101</v>
      </c>
      <c r="C123" s="44" t="s">
        <v>140</v>
      </c>
    </row>
    <row r="124" spans="1:3" s="2" customFormat="1" ht="15.75" customHeight="1" x14ac:dyDescent="0.2">
      <c r="A124" s="5">
        <v>23</v>
      </c>
      <c r="B124" s="73" t="s">
        <v>102</v>
      </c>
      <c r="C124" s="44" t="s">
        <v>140</v>
      </c>
    </row>
    <row r="125" spans="1:3" s="2" customFormat="1" ht="15.75" customHeight="1" x14ac:dyDescent="0.2">
      <c r="A125" s="5">
        <v>24</v>
      </c>
      <c r="B125" s="73" t="s">
        <v>103</v>
      </c>
      <c r="C125" s="44" t="s">
        <v>141</v>
      </c>
    </row>
    <row r="126" spans="1:3" s="2" customFormat="1" ht="16.5" customHeight="1" x14ac:dyDescent="0.2">
      <c r="A126" s="5">
        <v>25</v>
      </c>
      <c r="B126" s="73" t="s">
        <v>161</v>
      </c>
      <c r="C126" s="44" t="s">
        <v>141</v>
      </c>
    </row>
    <row r="127" spans="1:3" s="2" customFormat="1" ht="18" customHeight="1" x14ac:dyDescent="0.2">
      <c r="A127" s="5">
        <v>26</v>
      </c>
      <c r="B127" s="73" t="s">
        <v>162</v>
      </c>
      <c r="C127" s="44" t="s">
        <v>141</v>
      </c>
    </row>
    <row r="128" spans="1:3" s="2" customFormat="1" ht="16.5" customHeight="1" x14ac:dyDescent="0.2">
      <c r="A128" s="5">
        <v>27</v>
      </c>
      <c r="B128" s="73" t="s">
        <v>104</v>
      </c>
      <c r="C128" s="44" t="s">
        <v>141</v>
      </c>
    </row>
    <row r="129" spans="1:3" s="2" customFormat="1" ht="18" customHeight="1" x14ac:dyDescent="0.2">
      <c r="A129" s="5">
        <v>28</v>
      </c>
      <c r="B129" s="73" t="s">
        <v>105</v>
      </c>
      <c r="C129" s="44" t="s">
        <v>141</v>
      </c>
    </row>
    <row r="130" spans="1:3" s="2" customFormat="1" ht="15" customHeight="1" x14ac:dyDescent="0.2">
      <c r="A130" s="5">
        <v>29</v>
      </c>
      <c r="B130" s="73" t="s">
        <v>163</v>
      </c>
      <c r="C130" s="44" t="s">
        <v>142</v>
      </c>
    </row>
    <row r="131" spans="1:3" s="2" customFormat="1" ht="15.75" customHeight="1" x14ac:dyDescent="0.2">
      <c r="A131" s="5">
        <v>30</v>
      </c>
      <c r="B131" s="73" t="s">
        <v>106</v>
      </c>
      <c r="C131" s="44" t="s">
        <v>142</v>
      </c>
    </row>
    <row r="132" spans="1:3" s="2" customFormat="1" ht="15" customHeight="1" x14ac:dyDescent="0.25">
      <c r="A132" s="5">
        <v>31</v>
      </c>
      <c r="B132" s="74" t="s">
        <v>164</v>
      </c>
      <c r="C132" s="44" t="s">
        <v>142</v>
      </c>
    </row>
    <row r="133" spans="1:3" s="2" customFormat="1" ht="17.25" customHeight="1" x14ac:dyDescent="0.25">
      <c r="A133" s="5">
        <v>32</v>
      </c>
      <c r="B133" s="74" t="s">
        <v>165</v>
      </c>
      <c r="C133" s="44" t="s">
        <v>142</v>
      </c>
    </row>
    <row r="134" spans="1:3" s="2" customFormat="1" ht="14.25" customHeight="1" x14ac:dyDescent="0.2">
      <c r="A134" s="5">
        <v>33</v>
      </c>
      <c r="B134" s="73" t="s">
        <v>107</v>
      </c>
      <c r="C134" s="44" t="s">
        <v>142</v>
      </c>
    </row>
    <row r="135" spans="1:3" s="2" customFormat="1" ht="14.25" customHeight="1" x14ac:dyDescent="0.2">
      <c r="A135" s="5">
        <v>34</v>
      </c>
      <c r="B135" s="73" t="s">
        <v>108</v>
      </c>
      <c r="C135" s="44" t="s">
        <v>142</v>
      </c>
    </row>
    <row r="136" spans="1:3" s="2" customFormat="1" ht="14.25" customHeight="1" x14ac:dyDescent="0.2">
      <c r="A136" s="5">
        <v>35</v>
      </c>
      <c r="B136" s="73" t="s">
        <v>166</v>
      </c>
      <c r="C136" s="44" t="s">
        <v>142</v>
      </c>
    </row>
    <row r="137" spans="1:3" s="2" customFormat="1" ht="16.5" customHeight="1" x14ac:dyDescent="0.2">
      <c r="A137" s="5">
        <v>36</v>
      </c>
      <c r="B137" s="73" t="s">
        <v>109</v>
      </c>
      <c r="C137" s="44" t="s">
        <v>142</v>
      </c>
    </row>
    <row r="138" spans="1:3" s="2" customFormat="1" ht="14.25" customHeight="1" x14ac:dyDescent="0.2">
      <c r="A138" s="5">
        <v>37</v>
      </c>
      <c r="B138" s="73" t="s">
        <v>167</v>
      </c>
      <c r="C138" s="44" t="s">
        <v>142</v>
      </c>
    </row>
    <row r="139" spans="1:3" x14ac:dyDescent="0.25">
      <c r="A139" s="5">
        <v>38</v>
      </c>
      <c r="B139" s="73" t="s">
        <v>168</v>
      </c>
      <c r="C139" s="44" t="s">
        <v>142</v>
      </c>
    </row>
    <row r="140" spans="1:3" x14ac:dyDescent="0.25">
      <c r="A140" s="5">
        <v>39</v>
      </c>
      <c r="B140" s="73" t="s">
        <v>169</v>
      </c>
      <c r="C140" s="46" t="s">
        <v>178</v>
      </c>
    </row>
    <row r="141" spans="1:3" x14ac:dyDescent="0.25">
      <c r="A141" s="5">
        <v>40</v>
      </c>
      <c r="B141" s="73" t="s">
        <v>170</v>
      </c>
      <c r="C141" s="46" t="s">
        <v>178</v>
      </c>
    </row>
    <row r="142" spans="1:3" x14ac:dyDescent="0.25">
      <c r="A142" s="5">
        <v>41</v>
      </c>
      <c r="B142" s="73" t="s">
        <v>110</v>
      </c>
      <c r="C142" s="46" t="s">
        <v>178</v>
      </c>
    </row>
    <row r="143" spans="1:3" x14ac:dyDescent="0.25">
      <c r="A143" s="5">
        <v>42</v>
      </c>
      <c r="B143" s="73" t="s">
        <v>111</v>
      </c>
      <c r="C143" s="46" t="s">
        <v>178</v>
      </c>
    </row>
    <row r="144" spans="1:3" x14ac:dyDescent="0.25">
      <c r="A144" s="5">
        <v>43</v>
      </c>
      <c r="B144" s="73" t="s">
        <v>112</v>
      </c>
      <c r="C144" s="46" t="s">
        <v>178</v>
      </c>
    </row>
    <row r="145" spans="1:3" x14ac:dyDescent="0.25">
      <c r="A145" s="5">
        <v>44</v>
      </c>
      <c r="B145" s="73" t="s">
        <v>171</v>
      </c>
      <c r="C145" s="46" t="s">
        <v>178</v>
      </c>
    </row>
    <row r="146" spans="1:3" ht="30" x14ac:dyDescent="0.25">
      <c r="A146" s="5">
        <v>45</v>
      </c>
      <c r="B146" s="73" t="s">
        <v>172</v>
      </c>
      <c r="C146" s="46" t="s">
        <v>178</v>
      </c>
    </row>
    <row r="147" spans="1:3" x14ac:dyDescent="0.25">
      <c r="A147" s="5">
        <v>46</v>
      </c>
      <c r="B147" s="73" t="s">
        <v>113</v>
      </c>
      <c r="C147" s="46" t="s">
        <v>178</v>
      </c>
    </row>
    <row r="148" spans="1:3" ht="30" x14ac:dyDescent="0.25">
      <c r="A148" s="5">
        <v>47</v>
      </c>
      <c r="B148" s="73" t="s">
        <v>173</v>
      </c>
      <c r="C148" s="46" t="s">
        <v>178</v>
      </c>
    </row>
    <row r="149" spans="1:3" x14ac:dyDescent="0.25">
      <c r="A149" s="5">
        <v>48</v>
      </c>
      <c r="B149" s="73" t="s">
        <v>174</v>
      </c>
      <c r="C149" s="46" t="s">
        <v>178</v>
      </c>
    </row>
  </sheetData>
  <mergeCells count="41">
    <mergeCell ref="C18:D18"/>
    <mergeCell ref="C13:D13"/>
    <mergeCell ref="C14:D14"/>
    <mergeCell ref="C15:D15"/>
    <mergeCell ref="C16:D16"/>
    <mergeCell ref="C17:D17"/>
    <mergeCell ref="B1:D1"/>
    <mergeCell ref="C6:D6"/>
    <mergeCell ref="B2:B3"/>
    <mergeCell ref="C10:D10"/>
    <mergeCell ref="C11:D11"/>
    <mergeCell ref="A2:A3"/>
    <mergeCell ref="D2:D5"/>
    <mergeCell ref="C2:C5"/>
    <mergeCell ref="C93:D93"/>
    <mergeCell ref="A98:B98"/>
    <mergeCell ref="C7:D7"/>
    <mergeCell ref="C8:D8"/>
    <mergeCell ref="C9:D9"/>
    <mergeCell ref="D37:D38"/>
    <mergeCell ref="D60:D61"/>
    <mergeCell ref="C66:D66"/>
    <mergeCell ref="C67:D67"/>
    <mergeCell ref="B78:D78"/>
    <mergeCell ref="B79:D79"/>
    <mergeCell ref="C80:D80"/>
    <mergeCell ref="C12:D12"/>
    <mergeCell ref="B26:D26"/>
    <mergeCell ref="B35:D35"/>
    <mergeCell ref="C44:D44"/>
    <mergeCell ref="C54:D54"/>
    <mergeCell ref="C19:D19"/>
    <mergeCell ref="C21:D21"/>
    <mergeCell ref="C22:D22"/>
    <mergeCell ref="C23:D23"/>
    <mergeCell ref="C25:D25"/>
    <mergeCell ref="C55:D55"/>
    <mergeCell ref="C56:D56"/>
    <mergeCell ref="C57:D57"/>
    <mergeCell ref="C58:D58"/>
    <mergeCell ref="C59:D59"/>
  </mergeCells>
  <pageMargins left="0" right="0" top="0.15748031496062992" bottom="0.15748031496062992" header="0" footer="0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D38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2016-08-29T09:46:56Z</dcterms:modified>
</cp:coreProperties>
</file>